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x Mortgage" sheetId="1" r:id="rId4"/>
    <sheet state="visible" name="Escrow Summary" sheetId="2" r:id="rId5"/>
  </sheets>
  <definedNames/>
  <calcPr/>
</workbook>
</file>

<file path=xl/sharedStrings.xml><?xml version="1.0" encoding="utf-8"?>
<sst xmlns="http://schemas.openxmlformats.org/spreadsheetml/2006/main" count="115" uniqueCount="106">
  <si>
    <r>
      <rPr>
        <rFont val="Nunito Sans"/>
        <b/>
        <color rgb="FF033652"/>
        <sz val="9.0"/>
      </rPr>
      <t xml:space="preserve">Please refer to the </t>
    </r>
    <r>
      <rPr>
        <rFont val="Nunito Sans"/>
        <b/>
        <color rgb="FF00B2A4"/>
        <sz val="9.0"/>
        <u/>
      </rPr>
      <t>Construction &amp; Renovation Program Fee Matrix</t>
    </r>
    <r>
      <rPr>
        <rFont val="Nunito Sans"/>
        <b/>
        <color rgb="FF033652"/>
        <sz val="9.0"/>
      </rPr>
      <t xml:space="preserve"> for accurate costs.</t>
    </r>
  </si>
  <si>
    <r>
      <rPr>
        <rFont val="Montserrat"/>
        <b/>
        <i/>
        <color rgb="FFFFFFFF"/>
        <sz val="12.0"/>
      </rPr>
      <t>Conventional</t>
    </r>
    <r>
      <rPr>
        <rFont val="Montserrat"/>
        <b/>
        <color rgb="FFFFFFFF"/>
        <sz val="12.0"/>
      </rPr>
      <t xml:space="preserve"> Renovation</t>
    </r>
  </si>
  <si>
    <t>Maximum Mortgage Calculator</t>
  </si>
  <si>
    <t>Borrower:</t>
  </si>
  <si>
    <t>Alice Firsttimer</t>
  </si>
  <si>
    <t>LO:</t>
  </si>
  <si>
    <t>Ashlee Kuipers</t>
  </si>
  <si>
    <t xml:space="preserve">Loan Number: </t>
  </si>
  <si>
    <t>Date:</t>
  </si>
  <si>
    <t>Loan Purpose:</t>
  </si>
  <si>
    <t>R/T Refi</t>
  </si>
  <si>
    <t>Address:</t>
  </si>
  <si>
    <t>123 Main Street</t>
  </si>
  <si>
    <t>Please enter information in shaded boxes only.</t>
  </si>
  <si>
    <t>A</t>
  </si>
  <si>
    <t>Loan Type</t>
  </si>
  <si>
    <t>Primary</t>
  </si>
  <si>
    <t>B</t>
  </si>
  <si>
    <t>Property Information</t>
  </si>
  <si>
    <t>B1</t>
  </si>
  <si>
    <t>Sales price or "As-Is" value</t>
  </si>
  <si>
    <t>B2</t>
  </si>
  <si>
    <t>"After-Improved" value</t>
  </si>
  <si>
    <t>C</t>
  </si>
  <si>
    <t>Renovation and other allowable costs</t>
  </si>
  <si>
    <t>C1</t>
  </si>
  <si>
    <r>
      <rPr>
        <rFont val="Nunito Sans"/>
        <b/>
        <color rgb="FF343841"/>
        <sz val="10.0"/>
      </rPr>
      <t xml:space="preserve">Total cost of repairs/renovation </t>
    </r>
    <r>
      <rPr>
        <rFont val="Nunito Sans"/>
        <b/>
        <i/>
        <color rgb="FF343841"/>
        <sz val="10.0"/>
      </rPr>
      <t>(from contractor bid)</t>
    </r>
  </si>
  <si>
    <t>C2</t>
  </si>
  <si>
    <t>Contingency Required</t>
  </si>
  <si>
    <t>Financed</t>
  </si>
  <si>
    <t>C3</t>
  </si>
  <si>
    <t>Draw Inspection(s)</t>
  </si>
  <si>
    <t># of inspections</t>
  </si>
  <si>
    <t>$ per inspection</t>
  </si>
  <si>
    <t>C4</t>
  </si>
  <si>
    <r>
      <rPr>
        <rFont val="Nunito Sans"/>
        <b/>
        <color rgb="FF343841"/>
        <sz val="10.0"/>
      </rPr>
      <t xml:space="preserve">Title Update(s) </t>
    </r>
    <r>
      <rPr>
        <rFont val="Nunito Sans"/>
        <b val="0"/>
        <i/>
        <color rgb="FF343841"/>
        <sz val="10.0"/>
      </rPr>
      <t>(VA &amp; OH = 1 per draw, All other states = 1)</t>
    </r>
  </si>
  <si>
    <t># of updates</t>
  </si>
  <si>
    <t>$ per update</t>
  </si>
  <si>
    <r>
      <rPr>
        <rFont val="Nunito Sans"/>
        <i/>
        <color rgb="FF343841"/>
        <sz val="10.0"/>
      </rPr>
      <t>Note:</t>
    </r>
    <r>
      <rPr>
        <rFont val="Nunito Sans"/>
        <i/>
        <color rgb="FF343841"/>
        <sz val="10.0"/>
      </rPr>
      <t xml:space="preserve"> This fee is not allowed to be charged in the state of Iowa</t>
    </r>
  </si>
  <si>
    <t>C5</t>
  </si>
  <si>
    <t>Months not occupied / Mortgage Payment Reserves</t>
  </si>
  <si>
    <t># of months</t>
  </si>
  <si>
    <t>PITI</t>
  </si>
  <si>
    <t>C6</t>
  </si>
  <si>
    <t>Subtotal (lines C1 thru C5)</t>
  </si>
  <si>
    <t>C7</t>
  </si>
  <si>
    <t>Architectural and engineering fees</t>
  </si>
  <si>
    <t>C8</t>
  </si>
  <si>
    <t>Feasibility/Cost Analysis Fee</t>
  </si>
  <si>
    <t>C9</t>
  </si>
  <si>
    <t>Permits</t>
  </si>
  <si>
    <t>C10</t>
  </si>
  <si>
    <t>Subtotal (C6 + C7 + C8 + C9)</t>
  </si>
  <si>
    <t>Cannot Exceed 75%</t>
  </si>
  <si>
    <t>C11</t>
  </si>
  <si>
    <t xml:space="preserve">Draw Administration Fee </t>
  </si>
  <si>
    <t>C12</t>
  </si>
  <si>
    <t>Total renovation cost (line C10 + C11)</t>
  </si>
  <si>
    <t>C13</t>
  </si>
  <si>
    <t>Release at closing (lines C7 + C8 + C9 + C11)</t>
  </si>
  <si>
    <t>D</t>
  </si>
  <si>
    <r>
      <rPr>
        <rFont val="Montserrat"/>
        <b/>
        <i/>
        <color rgb="FFFFFFFF"/>
        <sz val="11.0"/>
      </rPr>
      <t>Purchase</t>
    </r>
    <r>
      <rPr>
        <rFont val="Montserrat"/>
        <b/>
        <i/>
        <color rgb="FFFFFFFF"/>
        <sz val="11.0"/>
      </rPr>
      <t xml:space="preserve"> </t>
    </r>
    <r>
      <rPr>
        <rFont val="Montserrat"/>
        <b/>
        <color rgb="FFFFFFFF"/>
        <sz val="11.0"/>
      </rPr>
      <t>Mortgage calculation</t>
    </r>
  </si>
  <si>
    <t>D1</t>
  </si>
  <si>
    <t>Sales price</t>
  </si>
  <si>
    <t>D2</t>
  </si>
  <si>
    <t>Total renovation costs (line C12)</t>
  </si>
  <si>
    <t>D3</t>
  </si>
  <si>
    <t>Lesser of (D1+D2) or B2</t>
  </si>
  <si>
    <t>D4</t>
  </si>
  <si>
    <t>Maximum mortgage amount (D3 X applicable LTV)</t>
  </si>
  <si>
    <t>As Completed</t>
  </si>
  <si>
    <t>Applicable LTV</t>
  </si>
  <si>
    <t>D5</t>
  </si>
  <si>
    <t>Borrower's downpayment,does not include closing costs and prepaids (D1 + D2 - D4)</t>
  </si>
  <si>
    <t>E</t>
  </si>
  <si>
    <r>
      <rPr>
        <rFont val="Montserrat"/>
        <b/>
        <i/>
        <color rgb="FFFFFFFF"/>
        <sz val="11.0"/>
      </rPr>
      <t>Rate/Term Refinance</t>
    </r>
    <r>
      <rPr>
        <rFont val="Montserrat"/>
        <b/>
        <color rgb="FFFFFFFF"/>
        <sz val="11.0"/>
      </rPr>
      <t xml:space="preserve"> Mortgage calculation</t>
    </r>
  </si>
  <si>
    <t>E1</t>
  </si>
  <si>
    <t>Existing debt</t>
  </si>
  <si>
    <t>E2</t>
  </si>
  <si>
    <t>E3</t>
  </si>
  <si>
    <t>Closing costs and prepaid items</t>
  </si>
  <si>
    <t>E4</t>
  </si>
  <si>
    <t>Sum of E1+E2+E3</t>
  </si>
  <si>
    <t>E5</t>
  </si>
  <si>
    <t>Maximum mortgage amount: Lesser of E4 or 
(B2 x Applicable LTV)</t>
  </si>
  <si>
    <t>E6</t>
  </si>
  <si>
    <t>Borrower's estimated required cash (E4-E5)</t>
  </si>
  <si>
    <r>
      <rPr>
        <rFont val="Montserrat"/>
        <b/>
        <i/>
        <color rgb="FFFFFFFF"/>
        <sz val="12.0"/>
      </rPr>
      <t>Conventional</t>
    </r>
    <r>
      <rPr>
        <rFont val="Montserrat"/>
        <b/>
        <color rgb="FFFFFFFF"/>
        <sz val="12.0"/>
      </rPr>
      <t xml:space="preserve"> Renovation 
Escrow Summary</t>
    </r>
  </si>
  <si>
    <t>Borrower Name(s)</t>
  </si>
  <si>
    <t>Property Address</t>
  </si>
  <si>
    <t>Loan Number</t>
  </si>
  <si>
    <t>Loan Amount</t>
  </si>
  <si>
    <t xml:space="preserve">Renovation Amount </t>
  </si>
  <si>
    <t>Contingency Reserve</t>
  </si>
  <si>
    <t>Percentage</t>
  </si>
  <si>
    <t xml:space="preserve">Permits </t>
  </si>
  <si>
    <t>Architectural &amp; Engineering</t>
  </si>
  <si>
    <t>Feasibility Cost Analysis</t>
  </si>
  <si>
    <t>Mortgage Payment Reserves</t>
  </si>
  <si>
    <t>Payment</t>
  </si>
  <si>
    <t>(to be paid by lender during Renovation)</t>
  </si>
  <si>
    <t>cost / inspection</t>
  </si>
  <si>
    <t>Title Update(s)</t>
  </si>
  <si>
    <t>Draw Administration Fee</t>
  </si>
  <si>
    <t>Total Renovation Escrow</t>
  </si>
  <si>
    <t>This is a preliminary illustration of your LIP Account. (Funds held by Cardinal Financial Company, Limited Partnership to be disbursed as your project progresses after closing.) You will be sent a finalized version with actual figures days before your closing. The "Total Renovation Escrow" is included in your mortgage and administered by our Draw Administration Team.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</si>
</sst>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.00;&quot;$&quot;\(#,##0.00\)"/>
    <numFmt numFmtId="165" formatCode="&quot;$&quot;#,##0;&quot;$&quot;\(#,##0\)"/>
    <numFmt numFmtId="166" formatCode="0.000%"/>
    <numFmt numFmtId="167" formatCode="&quot;$&quot;#,##0.00_);[Red]\(&quot;$&quot;#,##0.00\)"/>
    <numFmt numFmtId="168" formatCode="&quot;$&quot;#,##0_);[Red]\(&quot;$&quot;#,##0\)"/>
    <numFmt numFmtId="169" formatCode="&quot;$&quot;#,##0.00"/>
  </numFmts>
  <fonts count="13">
    <font>
      <sz val="11.0"/>
      <color theme="1"/>
      <name val="Calibri"/>
      <scheme val="minor"/>
    </font>
    <font>
      <b/>
      <sz val="9.0"/>
      <color rgb="FF033652"/>
      <name val="Nunito Sans"/>
    </font>
    <font>
      <sz val="11.0"/>
      <color theme="1"/>
      <name val="Calibri"/>
    </font>
    <font>
      <b/>
      <sz val="12.0"/>
      <color rgb="FFFFFFFF"/>
      <name val="Montserrat"/>
    </font>
    <font/>
    <font>
      <b/>
      <sz val="10.0"/>
      <color rgb="FF343841"/>
      <name val="Nunito Sans"/>
    </font>
    <font>
      <sz val="10.0"/>
      <color rgb="FF343841"/>
      <name val="Nunito Sans"/>
    </font>
    <font>
      <b/>
      <i/>
      <sz val="10.0"/>
      <color rgb="FFF0547D"/>
      <name val="Nunito Sans"/>
    </font>
    <font>
      <i/>
      <sz val="10.0"/>
      <color rgb="FF343841"/>
      <name val="Nunito Sans"/>
    </font>
    <font>
      <sz val="11.0"/>
      <color rgb="FFFFFFFF"/>
      <name val="Montserrat"/>
    </font>
    <font>
      <b/>
      <sz val="11.0"/>
      <color rgb="FFFFFFFF"/>
      <name val="Montserrat"/>
    </font>
    <font>
      <color theme="1"/>
      <name val="Calibri"/>
      <scheme val="minor"/>
    </font>
    <font>
      <b/>
      <i/>
      <sz val="10.0"/>
      <color rgb="FF343841"/>
      <name val="Nunito Sans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33652"/>
        <bgColor rgb="FF033652"/>
      </patternFill>
    </fill>
    <fill>
      <patternFill patternType="solid">
        <fgColor rgb="FFEFEFEF"/>
        <bgColor rgb="FFEFEFEF"/>
      </patternFill>
    </fill>
    <fill>
      <patternFill patternType="solid">
        <fgColor rgb="FFD5EBE8"/>
        <bgColor rgb="FFD5EBE8"/>
      </patternFill>
    </fill>
    <fill>
      <patternFill patternType="solid">
        <fgColor rgb="FF00B2A4"/>
        <bgColor rgb="FF00B2A4"/>
      </patternFill>
    </fill>
  </fills>
  <borders count="13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033652"/>
      </top>
    </border>
    <border>
      <top style="thin">
        <color rgb="FF033652"/>
      </top>
    </border>
    <border>
      <right style="thin">
        <color rgb="FFD9D9D9"/>
      </right>
      <top style="thin">
        <color rgb="FF033652"/>
      </top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right style="thin">
        <color rgb="FFD9D9D9"/>
      </right>
      <bottom style="thin">
        <color rgb="FFD9D9D9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0" fontId="2" numFmtId="0" xfId="0" applyFont="1"/>
    <xf borderId="0" fillId="2" fontId="3" numFmtId="0" xfId="0" applyAlignment="1" applyFont="1">
      <alignment horizontal="center"/>
    </xf>
    <xf borderId="1" fillId="3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readingOrder="0"/>
    </xf>
    <xf borderId="5" fillId="0" fontId="4" numFmtId="0" xfId="0" applyBorder="1" applyFont="1"/>
    <xf borderId="6" fillId="0" fontId="4" numFmtId="0" xfId="0" applyBorder="1" applyFont="1"/>
    <xf borderId="0" fillId="2" fontId="5" numFmtId="0" xfId="0" applyAlignment="1" applyFont="1">
      <alignment horizontal="right" shrinkToFit="0" vertical="center" wrapText="1"/>
    </xf>
    <xf borderId="0" fillId="0" fontId="5" numFmtId="0" xfId="0" applyAlignment="1" applyFont="1">
      <alignment horizontal="right" shrinkToFit="0" vertical="center" wrapText="1"/>
    </xf>
    <xf borderId="0" fillId="4" fontId="6" numFmtId="0" xfId="0" applyAlignment="1" applyFill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5" numFmtId="0" xfId="0" applyAlignment="1" applyFont="1">
      <alignment horizontal="right" vertical="center"/>
    </xf>
    <xf borderId="0" fillId="4" fontId="6" numFmtId="0" xfId="0" applyAlignment="1" applyFont="1">
      <alignment horizontal="left" shrinkToFit="0" vertical="center" wrapText="1"/>
    </xf>
    <xf borderId="0" fillId="4" fontId="6" numFmtId="14" xfId="0" applyAlignment="1" applyFont="1" applyNumberFormat="1">
      <alignment horizontal="left" vertical="center"/>
    </xf>
    <xf borderId="0" fillId="4" fontId="6" numFmtId="0" xfId="0" applyAlignment="1" applyFont="1">
      <alignment horizontal="left" readingOrder="0" vertical="center"/>
    </xf>
    <xf borderId="0" fillId="0" fontId="6" numFmtId="0" xfId="0" applyAlignment="1" applyFont="1">
      <alignment horizontal="center" vertical="center"/>
    </xf>
    <xf borderId="0" fillId="2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readingOrder="0" vertical="center"/>
    </xf>
    <xf borderId="0" fillId="2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4" fontId="6" numFmtId="0" xfId="0" applyAlignment="1" applyFont="1">
      <alignment horizontal="center" vertical="center"/>
    </xf>
    <xf borderId="0" fillId="0" fontId="6" numFmtId="0" xfId="0" applyAlignment="1" applyFont="1">
      <alignment shrinkToFit="0" vertical="center" wrapText="1"/>
    </xf>
    <xf borderId="0" fillId="0" fontId="5" numFmtId="0" xfId="0" applyAlignment="1" applyFont="1">
      <alignment readingOrder="0" vertical="center"/>
    </xf>
    <xf borderId="0" fillId="4" fontId="6" numFmtId="164" xfId="0" applyAlignment="1" applyFont="1" applyNumberFormat="1">
      <alignment horizontal="center" readingOrder="0" vertical="center"/>
    </xf>
    <xf borderId="0" fillId="4" fontId="6" numFmtId="164" xfId="0" applyAlignment="1" applyFont="1" applyNumberFormat="1">
      <alignment horizontal="center" vertical="center"/>
    </xf>
    <xf borderId="0" fillId="4" fontId="6" numFmtId="9" xfId="0" applyAlignment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5" numFmtId="0" xfId="0" applyAlignment="1" applyFont="1">
      <alignment horizontal="left" readingOrder="0" vertical="center"/>
    </xf>
    <xf borderId="0" fillId="0" fontId="5" numFmtId="0" xfId="0" applyAlignment="1" applyFont="1">
      <alignment horizontal="left" vertical="center"/>
    </xf>
    <xf borderId="0" fillId="4" fontId="6" numFmtId="0" xfId="0" applyAlignment="1" applyFont="1">
      <alignment horizontal="center" readingOrder="0" vertical="center"/>
    </xf>
    <xf borderId="0" fillId="0" fontId="6" numFmtId="165" xfId="0" applyAlignment="1" applyFont="1" applyNumberFormat="1">
      <alignment horizontal="center" vertical="center"/>
    </xf>
    <xf borderId="0" fillId="0" fontId="8" numFmtId="0" xfId="0" applyAlignment="1" applyFont="1">
      <alignment horizontal="left" readingOrder="0" vertical="center"/>
    </xf>
    <xf borderId="0" fillId="5" fontId="6" numFmtId="0" xfId="0" applyAlignment="1" applyFill="1" applyFont="1">
      <alignment horizontal="center" shrinkToFit="0" vertical="center" wrapText="1"/>
    </xf>
    <xf borderId="0" fillId="5" fontId="6" numFmtId="9" xfId="0" applyAlignment="1" applyFont="1" applyNumberFormat="1">
      <alignment horizontal="center" vertical="center"/>
    </xf>
    <xf borderId="0" fillId="2" fontId="9" numFmtId="0" xfId="0" applyAlignment="1" applyFont="1">
      <alignment horizontal="center" shrinkToFit="0" vertical="center" wrapText="1"/>
    </xf>
    <xf borderId="0" fillId="6" fontId="9" numFmtId="0" xfId="0" applyAlignment="1" applyFill="1" applyFont="1">
      <alignment horizontal="center" shrinkToFit="0" vertical="center" wrapText="1"/>
    </xf>
    <xf borderId="0" fillId="6" fontId="10" numFmtId="0" xfId="0" applyAlignment="1" applyFont="1">
      <alignment readingOrder="0" vertical="center"/>
    </xf>
    <xf borderId="0" fillId="4" fontId="6" numFmtId="166" xfId="0" applyAlignment="1" applyFont="1" applyNumberFormat="1">
      <alignment horizontal="center" vertical="center"/>
    </xf>
    <xf borderId="0" fillId="6" fontId="10" numFmtId="0" xfId="0" applyAlignment="1" applyFont="1">
      <alignment horizontal="left" vertical="center"/>
    </xf>
    <xf borderId="0" fillId="0" fontId="5" numFmtId="0" xfId="0" applyAlignment="1" applyFont="1">
      <alignment horizontal="left" shrinkToFit="0" vertical="center" wrapText="1"/>
    </xf>
    <xf borderId="0" fillId="2" fontId="11" numFmtId="0" xfId="0" applyFont="1"/>
    <xf borderId="0" fillId="2" fontId="3" numFmtId="0" xfId="0" applyAlignment="1" applyFont="1">
      <alignment horizontal="center" readingOrder="0" shrinkToFit="0" vertical="center" wrapText="1"/>
    </xf>
    <xf borderId="7" fillId="3" fontId="3" numFmtId="0" xfId="0" applyAlignment="1" applyBorder="1" applyFont="1">
      <alignment horizontal="center" readingOrder="0" shrinkToFit="0" vertical="center" wrapText="1"/>
    </xf>
    <xf borderId="8" fillId="0" fontId="4" numFmtId="0" xfId="0" applyBorder="1" applyFont="1"/>
    <xf borderId="9" fillId="0" fontId="4" numFmtId="0" xfId="0" applyBorder="1" applyFont="1"/>
    <xf borderId="0" fillId="2" fontId="5" numFmtId="0" xfId="0" applyAlignment="1" applyFont="1">
      <alignment horizontal="left" shrinkToFit="0" vertical="center" wrapText="1"/>
    </xf>
    <xf borderId="10" fillId="4" fontId="5" numFmtId="0" xfId="0" applyAlignment="1" applyBorder="1" applyFont="1">
      <alignment horizontal="left" shrinkToFit="0" vertical="center" wrapText="1"/>
    </xf>
    <xf borderId="7" fillId="0" fontId="6" numFmtId="49" xfId="0" applyAlignment="1" applyBorder="1" applyFont="1" applyNumberFormat="1">
      <alignment horizontal="right" shrinkToFit="0" vertical="center" wrapText="1"/>
    </xf>
    <xf borderId="0" fillId="2" fontId="5" numFmtId="0" xfId="0" applyAlignment="1" applyFont="1">
      <alignment shrinkToFit="0" vertical="center" wrapText="1"/>
    </xf>
    <xf borderId="10" fillId="4" fontId="5" numFmtId="0" xfId="0" applyAlignment="1" applyBorder="1" applyFont="1">
      <alignment shrinkToFit="0" vertical="center" wrapText="1"/>
    </xf>
    <xf borderId="7" fillId="0" fontId="6" numFmtId="167" xfId="0" applyAlignment="1" applyBorder="1" applyFont="1" applyNumberFormat="1">
      <alignment horizontal="right" shrinkToFit="0" vertical="center" wrapText="1"/>
    </xf>
    <xf borderId="7" fillId="0" fontId="5" numFmtId="167" xfId="0" applyAlignment="1" applyBorder="1" applyFont="1" applyNumberFormat="1">
      <alignment horizontal="right" shrinkToFit="0" vertical="center" wrapText="1"/>
    </xf>
    <xf borderId="11" fillId="4" fontId="5" numFmtId="0" xfId="0" applyAlignment="1" applyBorder="1" applyFont="1">
      <alignment horizontal="left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0" fillId="0" fontId="6" numFmtId="168" xfId="0" applyAlignment="1" applyBorder="1" applyFont="1" applyNumberFormat="1">
      <alignment horizontal="center" shrinkToFit="0" vertical="center" wrapText="1"/>
    </xf>
    <xf borderId="11" fillId="0" fontId="6" numFmtId="167" xfId="0" applyAlignment="1" applyBorder="1" applyFont="1" applyNumberFormat="1">
      <alignment horizontal="right" shrinkToFit="0" vertical="center" wrapText="1"/>
    </xf>
    <xf borderId="12" fillId="0" fontId="4" numFmtId="0" xfId="0" applyBorder="1" applyFont="1"/>
    <xf borderId="10" fillId="0" fontId="6" numFmtId="9" xfId="0" applyAlignment="1" applyBorder="1" applyFont="1" applyNumberFormat="1">
      <alignment horizontal="center" shrinkToFit="0" vertical="center" wrapText="1"/>
    </xf>
    <xf borderId="11" fillId="4" fontId="5" numFmtId="0" xfId="0" applyAlignment="1" applyBorder="1" applyFont="1">
      <alignment horizontal="left" readingOrder="0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0" fillId="0" fontId="6" numFmtId="169" xfId="0" applyAlignment="1" applyBorder="1" applyFont="1" applyNumberFormat="1">
      <alignment horizontal="center" shrinkToFit="0" vertical="center" wrapText="1"/>
    </xf>
    <xf borderId="10" fillId="0" fontId="6" numFmtId="167" xfId="0" applyAlignment="1" applyBorder="1" applyFont="1" applyNumberFormat="1">
      <alignment horizontal="center" shrinkToFit="0" vertical="center" wrapText="1"/>
    </xf>
    <xf borderId="10" fillId="0" fontId="6" numFmtId="0" xfId="0" applyAlignment="1" applyBorder="1" applyFont="1">
      <alignment horizontal="right" shrinkToFit="0" vertical="center" wrapText="1"/>
    </xf>
    <xf borderId="10" fillId="0" fontId="6" numFmtId="167" xfId="0" applyAlignment="1" applyBorder="1" applyFont="1" applyNumberFormat="1">
      <alignment horizontal="right" shrinkToFit="0" vertical="center" wrapText="1"/>
    </xf>
    <xf borderId="0" fillId="2" fontId="12" numFmtId="0" xfId="0" applyAlignment="1" applyFont="1">
      <alignment horizontal="center" readingOrder="0" shrinkToFit="0" vertical="center" wrapText="1"/>
    </xf>
    <xf borderId="7" fillId="2" fontId="12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762000" cy="247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905000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u/0/d/1aeW2bWucn-mpHDSZqO7jtWzfruvl3K-0XBN8K0zLngo/edi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2A4"/>
    <pageSetUpPr/>
  </sheetPr>
  <sheetViews>
    <sheetView showGridLines="0" workbookViewId="0"/>
  </sheetViews>
  <sheetFormatPr customHeight="1" defaultColWidth="14.43" defaultRowHeight="15.0"/>
  <cols>
    <col customWidth="1" min="1" max="1" width="9.71"/>
    <col customWidth="1" min="2" max="2" width="11.43"/>
    <col customWidth="1" min="3" max="3" width="58.29"/>
    <col customWidth="1" min="4" max="4" width="14.29"/>
    <col customWidth="1" min="5" max="5" width="14.43"/>
    <col customWidth="1" min="6" max="6" width="15.29"/>
    <col customWidth="1" min="7" max="7" width="9.86"/>
  </cols>
  <sheetData>
    <row r="1" ht="74.25" customHeight="1">
      <c r="A1" s="1"/>
      <c r="B1" s="2"/>
      <c r="G1" s="3"/>
    </row>
    <row r="2">
      <c r="A2" s="1"/>
      <c r="B2" s="2" t="s">
        <v>0</v>
      </c>
      <c r="G2" s="3"/>
    </row>
    <row r="3">
      <c r="A3" s="4"/>
      <c r="B3" s="5" t="s">
        <v>1</v>
      </c>
      <c r="C3" s="6"/>
      <c r="D3" s="6"/>
      <c r="E3" s="6"/>
      <c r="F3" s="7"/>
      <c r="G3" s="3"/>
    </row>
    <row r="4">
      <c r="A4" s="4"/>
      <c r="B4" s="8" t="s">
        <v>2</v>
      </c>
      <c r="C4" s="9"/>
      <c r="D4" s="9"/>
      <c r="E4" s="9"/>
      <c r="F4" s="10"/>
      <c r="G4" s="3"/>
    </row>
    <row r="5" ht="12.75" customHeight="1">
      <c r="A5" s="11"/>
      <c r="B5" s="12" t="s">
        <v>3</v>
      </c>
      <c r="C5" s="13" t="s">
        <v>4</v>
      </c>
      <c r="D5" s="14"/>
      <c r="E5" s="14"/>
      <c r="F5" s="14"/>
      <c r="G5" s="3"/>
    </row>
    <row r="6" ht="12.75" customHeight="1">
      <c r="A6" s="11"/>
      <c r="B6" s="12" t="s">
        <v>5</v>
      </c>
      <c r="C6" s="13" t="s">
        <v>6</v>
      </c>
      <c r="D6" s="15" t="s">
        <v>7</v>
      </c>
      <c r="E6" s="16">
        <v>1.23456789E9</v>
      </c>
      <c r="F6" s="14"/>
      <c r="G6" s="3"/>
    </row>
    <row r="7" ht="12.75" customHeight="1">
      <c r="A7" s="11"/>
      <c r="B7" s="12" t="s">
        <v>8</v>
      </c>
      <c r="C7" s="17">
        <v>45159.0</v>
      </c>
      <c r="D7" s="15" t="s">
        <v>9</v>
      </c>
      <c r="E7" s="18" t="s">
        <v>10</v>
      </c>
      <c r="F7" s="19"/>
      <c r="G7" s="3"/>
    </row>
    <row r="8" ht="12.75" customHeight="1">
      <c r="A8" s="11"/>
      <c r="B8" s="12" t="s">
        <v>11</v>
      </c>
      <c r="C8" s="13" t="s">
        <v>12</v>
      </c>
      <c r="D8" s="14"/>
      <c r="E8" s="14"/>
      <c r="F8" s="14"/>
      <c r="G8" s="3"/>
    </row>
    <row r="9">
      <c r="A9" s="20"/>
      <c r="B9" s="21"/>
      <c r="C9" s="22" t="s">
        <v>13</v>
      </c>
      <c r="G9" s="3"/>
    </row>
    <row r="10" ht="13.5" customHeight="1">
      <c r="A10" s="23"/>
      <c r="B10" s="24" t="s">
        <v>14</v>
      </c>
      <c r="C10" s="25" t="s">
        <v>15</v>
      </c>
      <c r="D10" s="26"/>
      <c r="E10" s="26"/>
      <c r="F10" s="27" t="s">
        <v>16</v>
      </c>
      <c r="G10" s="3"/>
    </row>
    <row r="11" ht="13.5" customHeight="1">
      <c r="A11" s="23"/>
      <c r="B11" s="24" t="s">
        <v>17</v>
      </c>
      <c r="C11" s="25" t="s">
        <v>18</v>
      </c>
      <c r="D11" s="28"/>
      <c r="E11" s="28"/>
      <c r="F11" s="28"/>
      <c r="G11" s="3"/>
    </row>
    <row r="12" ht="13.5" customHeight="1">
      <c r="A12" s="23"/>
      <c r="B12" s="24" t="s">
        <v>19</v>
      </c>
      <c r="C12" s="29" t="s">
        <v>20</v>
      </c>
      <c r="D12" s="26"/>
      <c r="E12" s="26"/>
      <c r="F12" s="30">
        <v>150000.0</v>
      </c>
      <c r="G12" s="3"/>
    </row>
    <row r="13" ht="13.5" customHeight="1">
      <c r="A13" s="23"/>
      <c r="B13" s="24" t="s">
        <v>21</v>
      </c>
      <c r="C13" s="29" t="s">
        <v>22</v>
      </c>
      <c r="D13" s="26"/>
      <c r="E13" s="26"/>
      <c r="F13" s="31">
        <v>300000.0</v>
      </c>
      <c r="G13" s="3"/>
    </row>
    <row r="14" ht="13.5" customHeight="1">
      <c r="A14" s="23"/>
      <c r="B14" s="24" t="s">
        <v>23</v>
      </c>
      <c r="C14" s="25" t="s">
        <v>24</v>
      </c>
      <c r="D14" s="28"/>
      <c r="E14" s="28"/>
      <c r="F14" s="28"/>
      <c r="G14" s="3"/>
    </row>
    <row r="15" ht="13.5" customHeight="1">
      <c r="A15" s="23"/>
      <c r="B15" s="24" t="s">
        <v>25</v>
      </c>
      <c r="C15" s="29" t="s">
        <v>26</v>
      </c>
      <c r="D15" s="26"/>
      <c r="E15" s="26"/>
      <c r="F15" s="31">
        <v>50000.0</v>
      </c>
      <c r="G15" s="3"/>
    </row>
    <row r="16" ht="13.5" customHeight="1">
      <c r="A16" s="23"/>
      <c r="B16" s="24" t="s">
        <v>27</v>
      </c>
      <c r="C16" s="25" t="s">
        <v>28</v>
      </c>
      <c r="D16" s="27" t="s">
        <v>29</v>
      </c>
      <c r="E16" s="32">
        <v>0.1</v>
      </c>
      <c r="F16" s="33">
        <f>F15*E16</f>
        <v>5000</v>
      </c>
      <c r="G16" s="3"/>
    </row>
    <row r="17" ht="13.5" customHeight="1">
      <c r="A17" s="23"/>
      <c r="B17" s="24" t="s">
        <v>30</v>
      </c>
      <c r="C17" s="34" t="s">
        <v>31</v>
      </c>
      <c r="D17" s="19" t="s">
        <v>32</v>
      </c>
      <c r="E17" s="33" t="s">
        <v>33</v>
      </c>
      <c r="F17" s="33"/>
      <c r="G17" s="3"/>
    </row>
    <row r="18" ht="13.5" customHeight="1">
      <c r="A18" s="23"/>
      <c r="B18" s="24"/>
      <c r="C18" s="35"/>
      <c r="D18" s="36">
        <v>3.0</v>
      </c>
      <c r="E18" s="37">
        <v>200.0</v>
      </c>
      <c r="F18" s="37">
        <f>D18*E18</f>
        <v>600</v>
      </c>
      <c r="G18" s="3"/>
    </row>
    <row r="19" ht="13.5" customHeight="1">
      <c r="A19" s="23"/>
      <c r="B19" s="24" t="s">
        <v>34</v>
      </c>
      <c r="C19" s="34" t="s">
        <v>35</v>
      </c>
      <c r="D19" s="19" t="s">
        <v>36</v>
      </c>
      <c r="E19" s="33" t="s">
        <v>37</v>
      </c>
      <c r="F19" s="33"/>
      <c r="G19" s="3"/>
    </row>
    <row r="20" ht="13.5" customHeight="1">
      <c r="A20" s="23"/>
      <c r="B20" s="24"/>
      <c r="C20" s="38" t="s">
        <v>38</v>
      </c>
      <c r="D20" s="27">
        <v>1.0</v>
      </c>
      <c r="E20" s="33">
        <v>80.0</v>
      </c>
      <c r="F20" s="37">
        <f>D20*E20</f>
        <v>80</v>
      </c>
      <c r="G20" s="3"/>
    </row>
    <row r="21" ht="13.5" customHeight="1">
      <c r="A21" s="23"/>
      <c r="B21" s="24" t="s">
        <v>39</v>
      </c>
      <c r="C21" s="35" t="s">
        <v>40</v>
      </c>
      <c r="D21" s="19" t="s">
        <v>41</v>
      </c>
      <c r="E21" s="33" t="s">
        <v>42</v>
      </c>
      <c r="F21" s="33"/>
      <c r="G21" s="3"/>
    </row>
    <row r="22" ht="13.5" customHeight="1">
      <c r="A22" s="23"/>
      <c r="B22" s="24"/>
      <c r="C22" s="35"/>
      <c r="D22" s="27"/>
      <c r="E22" s="31"/>
      <c r="F22" s="33">
        <f>D22*E22</f>
        <v>0</v>
      </c>
      <c r="G22" s="3"/>
    </row>
    <row r="23" ht="13.5" customHeight="1">
      <c r="A23" s="23"/>
      <c r="B23" s="24" t="s">
        <v>43</v>
      </c>
      <c r="C23" s="25" t="s">
        <v>44</v>
      </c>
      <c r="D23" s="26"/>
      <c r="E23" s="26"/>
      <c r="F23" s="33">
        <f>SUM(F15:F22)</f>
        <v>55680</v>
      </c>
      <c r="G23" s="3"/>
    </row>
    <row r="24" ht="13.5" customHeight="1">
      <c r="A24" s="23"/>
      <c r="B24" s="24" t="s">
        <v>45</v>
      </c>
      <c r="C24" s="25" t="s">
        <v>46</v>
      </c>
      <c r="D24" s="26"/>
      <c r="E24" s="26"/>
      <c r="F24" s="31">
        <v>0.0</v>
      </c>
      <c r="G24" s="3"/>
    </row>
    <row r="25" ht="13.5" customHeight="1">
      <c r="A25" s="23"/>
      <c r="B25" s="24" t="s">
        <v>47</v>
      </c>
      <c r="C25" s="25" t="s">
        <v>48</v>
      </c>
      <c r="D25" s="26"/>
      <c r="E25" s="27" t="s">
        <v>29</v>
      </c>
      <c r="F25" s="30">
        <v>400.0</v>
      </c>
      <c r="G25" s="3"/>
    </row>
    <row r="26" ht="13.5" customHeight="1">
      <c r="A26" s="23"/>
      <c r="B26" s="24" t="s">
        <v>49</v>
      </c>
      <c r="C26" s="25" t="s">
        <v>50</v>
      </c>
      <c r="D26" s="26"/>
      <c r="E26" s="26"/>
      <c r="F26" s="31">
        <v>0.0</v>
      </c>
      <c r="G26" s="3"/>
    </row>
    <row r="27" ht="24.0" customHeight="1">
      <c r="A27" s="23"/>
      <c r="B27" s="24" t="s">
        <v>51</v>
      </c>
      <c r="C27" s="35" t="s">
        <v>52</v>
      </c>
      <c r="D27" s="39" t="s">
        <v>53</v>
      </c>
      <c r="E27" s="40">
        <f>IF(E7="R/T Refi",F27/F13,IF(E7="Purchase",F27/F34))</f>
        <v>0.1869333333</v>
      </c>
      <c r="F27" s="33">
        <f>SUM(F23:F26)</f>
        <v>56080</v>
      </c>
      <c r="G27" s="3"/>
    </row>
    <row r="28" ht="13.5" customHeight="1">
      <c r="A28" s="23"/>
      <c r="B28" s="24" t="s">
        <v>54</v>
      </c>
      <c r="C28" s="25" t="s">
        <v>55</v>
      </c>
      <c r="D28" s="26"/>
      <c r="E28" s="26"/>
      <c r="F28" s="30">
        <v>599.0</v>
      </c>
      <c r="G28" s="3"/>
    </row>
    <row r="29" ht="13.5" customHeight="1">
      <c r="A29" s="23"/>
      <c r="B29" s="24" t="s">
        <v>56</v>
      </c>
      <c r="C29" s="25" t="s">
        <v>57</v>
      </c>
      <c r="D29" s="28"/>
      <c r="E29" s="28"/>
      <c r="F29" s="33">
        <f>(((F23+F24)+F25)+F26)+F28</f>
        <v>56679</v>
      </c>
      <c r="G29" s="3"/>
    </row>
    <row r="30" ht="13.5" customHeight="1">
      <c r="A30" s="23"/>
      <c r="B30" s="24" t="s">
        <v>58</v>
      </c>
      <c r="C30" s="25" t="s">
        <v>59</v>
      </c>
      <c r="D30" s="26"/>
      <c r="E30" s="26"/>
      <c r="F30" s="33">
        <f>((F24+F25)+F26)+F28</f>
        <v>999</v>
      </c>
      <c r="G30" s="3"/>
    </row>
    <row r="31" ht="13.5" customHeight="1">
      <c r="A31" s="41"/>
      <c r="B31" s="42" t="s">
        <v>60</v>
      </c>
      <c r="C31" s="43" t="s">
        <v>61</v>
      </c>
      <c r="G31" s="3"/>
    </row>
    <row r="32" ht="13.5" customHeight="1">
      <c r="A32" s="23"/>
      <c r="B32" s="24" t="s">
        <v>62</v>
      </c>
      <c r="C32" s="35" t="s">
        <v>63</v>
      </c>
      <c r="D32" s="19"/>
      <c r="E32" s="19"/>
      <c r="F32" s="33">
        <f>F12</f>
        <v>150000</v>
      </c>
      <c r="G32" s="3"/>
    </row>
    <row r="33" ht="13.5" customHeight="1">
      <c r="A33" s="23"/>
      <c r="B33" s="24" t="s">
        <v>64</v>
      </c>
      <c r="C33" s="35" t="s">
        <v>65</v>
      </c>
      <c r="D33" s="19"/>
      <c r="E33" s="33"/>
      <c r="F33" s="33">
        <f>F29</f>
        <v>56679</v>
      </c>
      <c r="G33" s="3"/>
    </row>
    <row r="34" ht="13.5" customHeight="1">
      <c r="A34" s="23"/>
      <c r="B34" s="24" t="s">
        <v>66</v>
      </c>
      <c r="C34" s="35" t="s">
        <v>67</v>
      </c>
      <c r="D34" s="19"/>
      <c r="E34" s="19"/>
      <c r="F34" s="33">
        <f>IF(((F32+F33)&lt;F13),(F32+F33),F13)</f>
        <v>206679</v>
      </c>
      <c r="G34" s="3"/>
    </row>
    <row r="35" ht="13.5" customHeight="1">
      <c r="A35" s="23"/>
      <c r="B35" s="24" t="s">
        <v>68</v>
      </c>
      <c r="C35" s="25" t="s">
        <v>69</v>
      </c>
      <c r="D35" s="19" t="s">
        <v>70</v>
      </c>
      <c r="E35" s="19" t="s">
        <v>71</v>
      </c>
      <c r="F35" s="33"/>
      <c r="G35" s="3"/>
    </row>
    <row r="36" ht="13.5" customHeight="1">
      <c r="A36" s="23"/>
      <c r="B36" s="24"/>
      <c r="C36" s="25"/>
      <c r="D36" s="33">
        <f>SUM(F13)</f>
        <v>300000</v>
      </c>
      <c r="E36" s="44">
        <v>0.95</v>
      </c>
      <c r="F36" s="33">
        <f>F34*E36</f>
        <v>196345.05</v>
      </c>
      <c r="G36" s="3"/>
    </row>
    <row r="37" ht="13.5" customHeight="1">
      <c r="A37" s="23"/>
      <c r="B37" s="24" t="s">
        <v>72</v>
      </c>
      <c r="C37" s="35" t="s">
        <v>73</v>
      </c>
      <c r="D37" s="26"/>
      <c r="E37" s="33"/>
      <c r="F37" s="33">
        <f>(F32+F33)-F36</f>
        <v>10333.95</v>
      </c>
      <c r="G37" s="3"/>
    </row>
    <row r="38" ht="13.5" customHeight="1">
      <c r="A38" s="41"/>
      <c r="B38" s="42" t="s">
        <v>74</v>
      </c>
      <c r="C38" s="45" t="s">
        <v>75</v>
      </c>
      <c r="G38" s="3"/>
    </row>
    <row r="39" ht="13.5" customHeight="1">
      <c r="A39" s="23"/>
      <c r="B39" s="24" t="s">
        <v>76</v>
      </c>
      <c r="C39" s="35" t="s">
        <v>77</v>
      </c>
      <c r="D39" s="19"/>
      <c r="E39" s="19"/>
      <c r="F39" s="31">
        <v>0.0</v>
      </c>
      <c r="G39" s="3"/>
    </row>
    <row r="40" ht="13.5" customHeight="1">
      <c r="A40" s="23"/>
      <c r="B40" s="24" t="s">
        <v>78</v>
      </c>
      <c r="C40" s="35" t="s">
        <v>65</v>
      </c>
      <c r="D40" s="19"/>
      <c r="E40" s="19"/>
      <c r="F40" s="33">
        <f>SUM(F29)</f>
        <v>56679</v>
      </c>
      <c r="G40" s="3"/>
    </row>
    <row r="41" ht="13.5" customHeight="1">
      <c r="A41" s="23"/>
      <c r="B41" s="24" t="s">
        <v>79</v>
      </c>
      <c r="C41" s="35" t="s">
        <v>80</v>
      </c>
      <c r="D41" s="19"/>
      <c r="E41" s="19"/>
      <c r="F41" s="31">
        <v>0.0</v>
      </c>
      <c r="G41" s="3"/>
    </row>
    <row r="42" ht="13.5" customHeight="1">
      <c r="A42" s="23"/>
      <c r="B42" s="24" t="s">
        <v>81</v>
      </c>
      <c r="C42" s="35" t="s">
        <v>82</v>
      </c>
      <c r="D42" s="19"/>
      <c r="E42" s="19"/>
      <c r="F42" s="33">
        <f>SUM(F39:F41)</f>
        <v>56679</v>
      </c>
      <c r="G42" s="3"/>
    </row>
    <row r="43" ht="13.5" customHeight="1">
      <c r="A43" s="23"/>
      <c r="B43" s="24" t="s">
        <v>83</v>
      </c>
      <c r="C43" s="46" t="s">
        <v>84</v>
      </c>
      <c r="D43" s="19" t="s">
        <v>70</v>
      </c>
      <c r="E43" s="19" t="s">
        <v>71</v>
      </c>
      <c r="F43" s="19"/>
      <c r="G43" s="3"/>
    </row>
    <row r="44" ht="13.5" customHeight="1">
      <c r="A44" s="23"/>
      <c r="B44" s="24"/>
      <c r="D44" s="33">
        <f>SUM(F13)</f>
        <v>300000</v>
      </c>
      <c r="E44" s="44">
        <v>0.0</v>
      </c>
      <c r="F44" s="33">
        <f>IF((F42&lt;(D44*E44)),F42,(D44*E44))</f>
        <v>0</v>
      </c>
      <c r="G44" s="3"/>
    </row>
    <row r="45" ht="13.5" customHeight="1">
      <c r="A45" s="23"/>
      <c r="B45" s="24" t="s">
        <v>85</v>
      </c>
      <c r="C45" s="35" t="s">
        <v>86</v>
      </c>
      <c r="D45" s="19"/>
      <c r="E45" s="19"/>
      <c r="F45" s="33">
        <f>F42-F44</f>
        <v>56679</v>
      </c>
      <c r="G45" s="3"/>
    </row>
    <row r="46" ht="15.75" customHeight="1">
      <c r="A46" s="47"/>
    </row>
    <row r="47" ht="15.75" customHeight="1">
      <c r="A47" s="47"/>
    </row>
  </sheetData>
  <mergeCells count="8">
    <mergeCell ref="B1:F1"/>
    <mergeCell ref="B2:F2"/>
    <mergeCell ref="B3:F3"/>
    <mergeCell ref="B4:F4"/>
    <mergeCell ref="C9:F9"/>
    <mergeCell ref="C31:F31"/>
    <mergeCell ref="C38:F38"/>
    <mergeCell ref="C43:C44"/>
  </mergeCells>
  <dataValidations>
    <dataValidation type="list" allowBlank="1" showErrorMessage="1" sqref="E7">
      <formula1>"Purchase,R/T Refi"</formula1>
    </dataValidation>
    <dataValidation type="list" allowBlank="1" showErrorMessage="1" sqref="E16">
      <formula1>"10%,15%,20%"</formula1>
    </dataValidation>
    <dataValidation type="list" allowBlank="1" showErrorMessage="1" sqref="E25">
      <formula1>"Financed,N/A"</formula1>
    </dataValidation>
    <dataValidation type="list" allowBlank="1" showErrorMessage="1" sqref="D16">
      <formula1>"Financed,Paid in CASH"</formula1>
    </dataValidation>
  </dataValidations>
  <hyperlinks>
    <hyperlink r:id="rId1" ref="B2"/>
  </hyperlinks>
  <printOptions horizontalCentered="1" verticalCentered="1"/>
  <pageMargins bottom="0.5" footer="0.0" header="0.0" left="0.25" right="0.25" top="0.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33652"/>
    <pageSetUpPr fitToPage="1"/>
  </sheetPr>
  <sheetViews>
    <sheetView showGridLines="0" workbookViewId="0"/>
  </sheetViews>
  <sheetFormatPr customHeight="1" defaultColWidth="14.43" defaultRowHeight="15.0"/>
  <cols>
    <col customWidth="1" min="1" max="1" width="9.0"/>
    <col customWidth="1" min="2" max="2" width="28.57"/>
    <col customWidth="1" min="3" max="3" width="16.71"/>
    <col customWidth="1" min="4" max="4" width="17.57"/>
    <col customWidth="1" min="5" max="5" width="20.14"/>
    <col customWidth="1" min="6" max="6" width="8.71"/>
  </cols>
  <sheetData>
    <row r="1" ht="63.0" customHeight="1">
      <c r="A1" s="48"/>
      <c r="B1" s="48"/>
    </row>
    <row r="2">
      <c r="A2" s="48"/>
      <c r="B2" s="49" t="s">
        <v>87</v>
      </c>
      <c r="C2" s="50"/>
      <c r="D2" s="50"/>
      <c r="E2" s="51"/>
    </row>
    <row r="3" ht="19.5" customHeight="1">
      <c r="A3" s="52"/>
      <c r="B3" s="53" t="s">
        <v>88</v>
      </c>
      <c r="C3" s="54" t="str">
        <f>'Max Mortgage'!C5</f>
        <v>Alice Firsttimer</v>
      </c>
      <c r="D3" s="50"/>
      <c r="E3" s="51"/>
    </row>
    <row r="4" ht="19.5" customHeight="1">
      <c r="A4" s="52"/>
      <c r="B4" s="53" t="s">
        <v>89</v>
      </c>
      <c r="C4" s="54" t="str">
        <f>'Max Mortgage'!C8</f>
        <v>123 Main Street</v>
      </c>
      <c r="D4" s="50"/>
      <c r="E4" s="51"/>
    </row>
    <row r="5" ht="19.5" customHeight="1">
      <c r="A5" s="52"/>
      <c r="B5" s="53" t="s">
        <v>90</v>
      </c>
      <c r="C5" s="54">
        <f>'Max Mortgage'!E6</f>
        <v>1234567890</v>
      </c>
      <c r="D5" s="50"/>
      <c r="E5" s="51"/>
    </row>
    <row r="6" ht="19.5" customHeight="1">
      <c r="A6" s="55"/>
      <c r="B6" s="56" t="str">
        <f>IF('Max Mortgage'!E7="Purchase","Contract Sales Price","Appraised Value")</f>
        <v>Appraised Value</v>
      </c>
      <c r="C6" s="57">
        <f>IF(B6="Contract Sales Price",'Max Mortgage'!F12,IF(B6="Appraised Value",'Max Mortgage'!F13))</f>
        <v>300000</v>
      </c>
      <c r="D6" s="50"/>
      <c r="E6" s="51"/>
    </row>
    <row r="7" ht="19.5" customHeight="1">
      <c r="A7" s="55"/>
      <c r="B7" s="56" t="s">
        <v>91</v>
      </c>
      <c r="C7" s="57">
        <f>IF('Max Mortgage'!E7="purchase",'Max Mortgage'!F36,IF('Max Mortgage'!E7="R/T Refi",'Max Mortgage'!F44,IF('Max Mortgage'!E7="Cash Out Refi",#REF!)))</f>
        <v>0</v>
      </c>
      <c r="D7" s="50"/>
      <c r="E7" s="51"/>
    </row>
    <row r="8" ht="19.5" customHeight="1">
      <c r="A8" s="55"/>
      <c r="B8" s="56" t="s">
        <v>92</v>
      </c>
      <c r="C8" s="58">
        <f>'Max Mortgage'!F15</f>
        <v>50000</v>
      </c>
      <c r="D8" s="50"/>
      <c r="E8" s="51"/>
    </row>
    <row r="9" ht="15.0" customHeight="1">
      <c r="A9" s="52"/>
      <c r="B9" s="59" t="s">
        <v>93</v>
      </c>
      <c r="C9" s="60"/>
      <c r="D9" s="61" t="s">
        <v>94</v>
      </c>
      <c r="E9" s="62">
        <f>'Max Mortgage'!F16</f>
        <v>5000</v>
      </c>
    </row>
    <row r="10" ht="15.0" customHeight="1">
      <c r="A10" s="52"/>
      <c r="B10" s="63"/>
      <c r="C10" s="63"/>
      <c r="D10" s="64">
        <f>'Max Mortgage'!E16</f>
        <v>0.1</v>
      </c>
      <c r="E10" s="63"/>
    </row>
    <row r="11" ht="30.0" customHeight="1">
      <c r="A11" s="55"/>
      <c r="B11" s="56" t="s">
        <v>95</v>
      </c>
      <c r="C11" s="57">
        <f>'Max Mortgage'!F26</f>
        <v>0</v>
      </c>
      <c r="D11" s="50"/>
      <c r="E11" s="51"/>
    </row>
    <row r="12" ht="30.0" customHeight="1">
      <c r="A12" s="55"/>
      <c r="B12" s="56" t="s">
        <v>96</v>
      </c>
      <c r="C12" s="57">
        <f>'Max Mortgage'!F24</f>
        <v>0</v>
      </c>
      <c r="D12" s="50"/>
      <c r="E12" s="51"/>
    </row>
    <row r="13" ht="15.0" customHeight="1">
      <c r="A13" s="55"/>
      <c r="B13" s="65" t="s">
        <v>97</v>
      </c>
      <c r="C13" s="60"/>
      <c r="D13" s="66"/>
      <c r="E13" s="62">
        <f>'Max Mortgage'!F25</f>
        <v>400</v>
      </c>
    </row>
    <row r="14" ht="15.0" customHeight="1">
      <c r="A14" s="55"/>
      <c r="B14" s="63"/>
      <c r="C14" s="63"/>
      <c r="D14" s="66"/>
      <c r="E14" s="63"/>
    </row>
    <row r="15" ht="15.0" customHeight="1">
      <c r="A15" s="55"/>
      <c r="B15" s="56" t="s">
        <v>98</v>
      </c>
      <c r="C15" s="66" t="s">
        <v>41</v>
      </c>
      <c r="D15" s="66" t="s">
        <v>99</v>
      </c>
      <c r="E15" s="62">
        <f>'Max Mortgage'!F22</f>
        <v>0</v>
      </c>
    </row>
    <row r="16" ht="15.0" customHeight="1">
      <c r="A16" s="55"/>
      <c r="B16" s="56" t="s">
        <v>100</v>
      </c>
      <c r="C16" s="66" t="str">
        <f>'Max Mortgage'!D22</f>
        <v/>
      </c>
      <c r="D16" s="67" t="str">
        <f>'Max Mortgage'!E22</f>
        <v/>
      </c>
      <c r="E16" s="63"/>
    </row>
    <row r="17" ht="15.0" customHeight="1">
      <c r="A17" s="52"/>
      <c r="B17" s="59" t="s">
        <v>31</v>
      </c>
      <c r="C17" s="66" t="s">
        <v>32</v>
      </c>
      <c r="D17" s="66" t="s">
        <v>101</v>
      </c>
      <c r="E17" s="62">
        <f>'Max Mortgage'!F18</f>
        <v>600</v>
      </c>
    </row>
    <row r="18" ht="15.0" customHeight="1">
      <c r="A18" s="52"/>
      <c r="B18" s="63"/>
      <c r="C18" s="66">
        <f>'Max Mortgage'!D18</f>
        <v>3</v>
      </c>
      <c r="D18" s="67">
        <f>'Max Mortgage'!E18</f>
        <v>200</v>
      </c>
      <c r="E18" s="63"/>
    </row>
    <row r="19" ht="15.0" customHeight="1">
      <c r="A19" s="52"/>
      <c r="B19" s="59" t="s">
        <v>102</v>
      </c>
      <c r="C19" s="66" t="s">
        <v>32</v>
      </c>
      <c r="D19" s="66" t="s">
        <v>101</v>
      </c>
      <c r="E19" s="62">
        <f>'Max Mortgage'!F20</f>
        <v>80</v>
      </c>
    </row>
    <row r="20" ht="15.0" customHeight="1">
      <c r="A20" s="52"/>
      <c r="B20" s="63"/>
      <c r="C20" s="66">
        <f>'Max Mortgage'!D20</f>
        <v>1</v>
      </c>
      <c r="D20" s="68">
        <f>'Max Mortgage'!E20</f>
        <v>80</v>
      </c>
      <c r="E20" s="63"/>
    </row>
    <row r="21" ht="30.0" customHeight="1">
      <c r="A21" s="55"/>
      <c r="B21" s="56" t="s">
        <v>103</v>
      </c>
      <c r="C21" s="69"/>
      <c r="D21" s="69"/>
      <c r="E21" s="70">
        <f>'Max Mortgage'!F28</f>
        <v>599</v>
      </c>
    </row>
    <row r="22" ht="30.0" customHeight="1">
      <c r="A22" s="55"/>
      <c r="B22" s="56" t="s">
        <v>104</v>
      </c>
      <c r="C22" s="58">
        <f>SUM(C8,E9,C11,C12,E13,E15,E17,E19)</f>
        <v>56080</v>
      </c>
      <c r="D22" s="50"/>
      <c r="E22" s="51"/>
    </row>
    <row r="23" ht="65.25" customHeight="1">
      <c r="A23" s="71"/>
      <c r="B23" s="72" t="s">
        <v>105</v>
      </c>
      <c r="C23" s="50"/>
      <c r="D23" s="50"/>
      <c r="E23" s="51"/>
    </row>
    <row r="24" ht="15.75" customHeight="1">
      <c r="A24" s="47"/>
      <c r="C24" s="73"/>
      <c r="D24" s="73"/>
    </row>
    <row r="25" ht="15.75" customHeight="1">
      <c r="A25" s="47"/>
      <c r="C25" s="73"/>
      <c r="D25" s="73"/>
    </row>
  </sheetData>
  <mergeCells count="23">
    <mergeCell ref="B1:E1"/>
    <mergeCell ref="B2:E2"/>
    <mergeCell ref="C3:E3"/>
    <mergeCell ref="C4:E4"/>
    <mergeCell ref="C5:E5"/>
    <mergeCell ref="C6:E6"/>
    <mergeCell ref="C7:E7"/>
    <mergeCell ref="C8:E8"/>
    <mergeCell ref="B9:B10"/>
    <mergeCell ref="C9:C10"/>
    <mergeCell ref="E9:E10"/>
    <mergeCell ref="C11:E11"/>
    <mergeCell ref="C12:E12"/>
    <mergeCell ref="B13:B14"/>
    <mergeCell ref="C22:E22"/>
    <mergeCell ref="B23:E23"/>
    <mergeCell ref="C13:C14"/>
    <mergeCell ref="E13:E14"/>
    <mergeCell ref="E15:E16"/>
    <mergeCell ref="B17:B18"/>
    <mergeCell ref="E17:E18"/>
    <mergeCell ref="B19:B20"/>
    <mergeCell ref="E19:E20"/>
  </mergeCells>
  <printOptions/>
  <pageMargins bottom="0.75" footer="0.0" header="0.0" left="0.7" right="0.7" top="0.75"/>
  <pageSetup orientation="portrait"/>
  <drawing r:id="rId1"/>
</worksheet>
</file>